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SE HAMP - No BRP or &gt; 90 Days" sheetId="1" r:id="rId4"/>
    <sheet state="visible" name="GSE HAMP - BRP &lt; 90 days" sheetId="2" r:id="rId5"/>
  </sheets>
  <definedNames/>
  <calcPr/>
  <extLst>
    <ext uri="GoogleSheetsCustomDataVersion1">
      <go:sheetsCustomData xmlns:go="http://customooxmlschemas.google.com/" r:id="rId6" roundtripDataSignature="AMtx7mij7pLYPiL5JV7f/AG1YZ0kW6SCNg=="/>
    </ext>
  </extLst>
</workbook>
</file>

<file path=xl/sharedStrings.xml><?xml version="1.0" encoding="utf-8"?>
<sst xmlns="http://schemas.openxmlformats.org/spreadsheetml/2006/main" count="153" uniqueCount="94">
  <si>
    <t>GSE FLEX MOD: No Application Before 90 Days Delinquent</t>
  </si>
  <si>
    <t>Summary of GSE Flex Mod Steps</t>
  </si>
  <si>
    <t>1) Capitalize arrearages.</t>
  </si>
  <si>
    <t xml:space="preserve">2) Determine post-mod LTV. </t>
  </si>
  <si>
    <r>
      <rPr>
        <rFont val="Arial"/>
        <color theme="1"/>
        <sz val="10.0"/>
      </rPr>
      <t xml:space="preserve">3) Determine interest rate. If current rate is fixed and LTV &lt; 80%, use current rate. If current rate is fixed and LTV is </t>
    </r>
    <r>
      <rPr>
        <rFont val="Calibri"/>
        <color theme="1"/>
        <sz val="10.0"/>
      </rPr>
      <t>≥</t>
    </r>
    <r>
      <rPr>
        <rFont val="Arial"/>
        <color theme="1"/>
        <sz val="10.0"/>
      </rPr>
      <t xml:space="preserve"> 80%, use lower of current rate and flex mod rate. If current rate is adjustable, use lesser of flex mod rate and the current maximum note rate.</t>
    </r>
  </si>
  <si>
    <t>4) Amortize over a 40-year term.</t>
  </si>
  <si>
    <t>5) Forbear principal until you reach either: a) 100% LTV or b) 30% of UPB.</t>
  </si>
  <si>
    <t xml:space="preserve">6) Determine if the P&amp;I payment has been reduced by 20%. </t>
  </si>
  <si>
    <t>7) If not, forbear additional principal until you reach the either: a) 80% LTV or b) 30% UPB.</t>
  </si>
  <si>
    <t>8) Determine if the P&amp;I payment has been reduced.</t>
  </si>
  <si>
    <t>Fill in the green boxes with client information before reading results.</t>
  </si>
  <si>
    <t>Results are displayed in the yellow boxes.</t>
  </si>
  <si>
    <t>Current Mortgage Information</t>
  </si>
  <si>
    <t>Unpaid Principal Balance</t>
  </si>
  <si>
    <t xml:space="preserve">Include any past principal forbearance </t>
  </si>
  <si>
    <t>Borrower's Current Interest Rate</t>
  </si>
  <si>
    <r>
      <rPr>
        <rFont val="Arial"/>
        <color theme="1"/>
        <sz val="10.0"/>
      </rPr>
      <t xml:space="preserve">Fixed interest rate </t>
    </r>
    <r>
      <rPr>
        <rFont val="Arial"/>
        <i/>
        <color theme="1"/>
        <sz val="10.0"/>
      </rPr>
      <t>or</t>
    </r>
    <r>
      <rPr>
        <rFont val="Arial"/>
        <color theme="1"/>
        <sz val="10.0"/>
      </rPr>
      <t xml:space="preserve"> ARM has reached final rate?</t>
    </r>
  </si>
  <si>
    <t>YES</t>
  </si>
  <si>
    <t>NO</t>
  </si>
  <si>
    <t>If ARM, Max/Cap Note Rate</t>
  </si>
  <si>
    <t>Months Behind</t>
  </si>
  <si>
    <t xml:space="preserve">Interest Arrearage Amount </t>
  </si>
  <si>
    <t>Unpaid Escrow Amount</t>
  </si>
  <si>
    <t xml:space="preserve">Outstanding FC Fees/Costs </t>
  </si>
  <si>
    <t>Total Delinquency to Be Addressed through Modification</t>
  </si>
  <si>
    <t>Current Payment</t>
  </si>
  <si>
    <t>Current P&amp;I Payment</t>
  </si>
  <si>
    <t>Current T&amp;I (Escrow) Payment</t>
  </si>
  <si>
    <t xml:space="preserve">Reanalyzed T&amp;I Payment </t>
  </si>
  <si>
    <t>If the escrow is unchanged, reenter the current T&amp;I amount (same as the above line)</t>
  </si>
  <si>
    <t>Total Current PITI Payment</t>
  </si>
  <si>
    <t>Flex Mod Interest Rate</t>
  </si>
  <si>
    <t>GSE Flex Mod Rate</t>
  </si>
  <si>
    <t>Freddie</t>
  </si>
  <si>
    <t>Fannie</t>
  </si>
  <si>
    <t>Property Value</t>
  </si>
  <si>
    <t>Estimated Value of Property</t>
  </si>
  <si>
    <t>Estimated Current LTV</t>
  </si>
  <si>
    <t xml:space="preserve"> </t>
  </si>
  <si>
    <t>Atlanta Legal Aid Society Inc's Proprietary GSE Flex Mod Worksheet - NOT FOR SALE</t>
  </si>
  <si>
    <t>This worksheet does not provide legal advice regarding eligibility for GSE loss mitigation options.</t>
  </si>
  <si>
    <t xml:space="preserve">Updated June 4, 2018. </t>
  </si>
  <si>
    <t xml:space="preserve">Flex Mod with Forbearance - Round 1 </t>
  </si>
  <si>
    <t>Capitalized Principal Balance</t>
  </si>
  <si>
    <t>Interest Rate</t>
  </si>
  <si>
    <t>Modified Term</t>
  </si>
  <si>
    <t>Forbearance Amount</t>
  </si>
  <si>
    <t>Will always be $0 if client has equity</t>
  </si>
  <si>
    <t>Interest-Bearing Principal Balance</t>
  </si>
  <si>
    <t>Modified P&amp;I Payment</t>
  </si>
  <si>
    <t xml:space="preserve">Modified PITI Payment </t>
  </si>
  <si>
    <t xml:space="preserve">P&amp;I Payment Decrease </t>
  </si>
  <si>
    <t>*STOP HERE appears above when the P&amp;I payment is reduced by 20%.</t>
  </si>
  <si>
    <t>Flex Mod With Forbearance - Round 2</t>
  </si>
  <si>
    <t>Will always be $0 if LTV &lt;80%</t>
  </si>
  <si>
    <t>Flex Mod Interest-Bearing Principal Balance</t>
  </si>
  <si>
    <t>Modified PITI Payment</t>
  </si>
  <si>
    <t>P&amp;I Payment Decrease</t>
  </si>
  <si>
    <t>GSE FLEX MOD: Application Before 90 Days Delinquent</t>
  </si>
  <si>
    <t>3) Determine interest rate. If current rate is fixed and LTV &lt; 80%, use current rate. If current rate is fixed and LTV is ≥ 80%, use lower of current rate and flex mod rate. If current rate is adjustable, use lesser of flex mod rate and the current maximum note rate.</t>
  </si>
  <si>
    <t>5) 5) Forbear principal until you reach either: a) 100% LTV or b) 30% of UPB.</t>
  </si>
  <si>
    <t>6) Determine if the P&amp;I payment has been reduced by 20% and Housing Expense-to-Income Ratio is no more than 40%.</t>
  </si>
  <si>
    <r>
      <rPr>
        <rFont val="Arial"/>
        <color theme="1"/>
        <sz val="10.0"/>
      </rPr>
      <t xml:space="preserve">7) Can take additional forbearance until you reach a P&amp;I reduction of 20% </t>
    </r>
    <r>
      <rPr>
        <rFont val="Arial"/>
        <i/>
        <color theme="1"/>
        <sz val="10.0"/>
      </rPr>
      <t xml:space="preserve">and </t>
    </r>
    <r>
      <rPr>
        <rFont val="Arial"/>
        <color theme="1"/>
        <sz val="10.0"/>
      </rPr>
      <t xml:space="preserve">a Housing Expense-to-Income Ratio of no more than 40%, subject to forbearance limits of: a) 80% LTV and 2) 30% UPB. </t>
    </r>
  </si>
  <si>
    <t xml:space="preserve">8) Determine if P&amp;I payment has been reduced. </t>
  </si>
  <si>
    <t xml:space="preserve">Results are displayed in the yellow boxes. </t>
  </si>
  <si>
    <t>Borrower's Financial Information</t>
  </si>
  <si>
    <t>Employment and Other Income (e.g. food stamps, contribution)</t>
  </si>
  <si>
    <r>
      <rPr>
        <rFont val="Arial"/>
        <color theme="1"/>
        <sz val="10.0"/>
      </rPr>
      <t>Non-Taxable Fixed Benefits (</t>
    </r>
    <r>
      <rPr>
        <rFont val="Arial"/>
        <i/>
        <color rgb="FF000000"/>
        <sz val="10.0"/>
      </rPr>
      <t>calculator will gross up to 125%</t>
    </r>
    <r>
      <rPr>
        <rFont val="Arial"/>
        <color theme="1"/>
        <sz val="10.0"/>
      </rPr>
      <t>)</t>
    </r>
  </si>
  <si>
    <r>
      <rPr>
        <rFont val="Arial"/>
        <color theme="1"/>
        <sz val="10.0"/>
      </rPr>
      <t>Rental Income (</t>
    </r>
    <r>
      <rPr>
        <rFont val="Arial"/>
        <i/>
        <color rgb="FF000000"/>
        <sz val="10.0"/>
      </rPr>
      <t>calculator will gross down to 75%</t>
    </r>
    <r>
      <rPr>
        <rFont val="Arial"/>
        <color theme="1"/>
        <sz val="10.0"/>
      </rPr>
      <t>)</t>
    </r>
  </si>
  <si>
    <t xml:space="preserve">Total Gross Monthly Income </t>
  </si>
  <si>
    <t>Mortgage Information</t>
  </si>
  <si>
    <t>Include any past principal forbearance</t>
  </si>
  <si>
    <r>
      <rPr>
        <rFont val="Arial"/>
        <color theme="1"/>
        <sz val="10.0"/>
      </rPr>
      <t xml:space="preserve">Fixed interest rate </t>
    </r>
    <r>
      <rPr>
        <rFont val="Arial"/>
        <i/>
        <color theme="1"/>
        <sz val="10.0"/>
      </rPr>
      <t xml:space="preserve">or </t>
    </r>
    <r>
      <rPr>
        <rFont val="Arial"/>
        <color theme="1"/>
        <sz val="10.0"/>
      </rPr>
      <t>ARM has reached final interest rate?</t>
    </r>
  </si>
  <si>
    <t>Monthly Housing Expense</t>
  </si>
  <si>
    <t>Do not include MIP</t>
  </si>
  <si>
    <t>Monthly Condo/HOA Dues</t>
  </si>
  <si>
    <t xml:space="preserve">Monthly Housing Expense </t>
  </si>
  <si>
    <t>Estimated LTV</t>
  </si>
  <si>
    <t>Flex Mod with Forbearance - Round 1</t>
  </si>
  <si>
    <t>$0 if equity</t>
  </si>
  <si>
    <t>Modified PI Payment</t>
  </si>
  <si>
    <t>Modified Monthly Housing Expense</t>
  </si>
  <si>
    <t>Housing Expense-to-Income Ratio</t>
  </si>
  <si>
    <r>
      <rPr>
        <rFont val="Arial"/>
        <color theme="1"/>
        <sz val="10.0"/>
      </rPr>
      <t xml:space="preserve">*STOP HERE appears when payment is reduced by 20% and HTI ratio is </t>
    </r>
    <r>
      <rPr>
        <rFont val="Calibri"/>
        <color rgb="FF000000"/>
        <sz val="10.0"/>
      </rPr>
      <t>≤</t>
    </r>
    <r>
      <rPr>
        <rFont val="Arial"/>
        <color theme="1"/>
        <sz val="10.0"/>
      </rPr>
      <t xml:space="preserve"> 40%.</t>
    </r>
  </si>
  <si>
    <t xml:space="preserve">Forbearance Maximum </t>
  </si>
  <si>
    <t>P&amp;I Amt Needed to Reach 20% P&amp;I</t>
  </si>
  <si>
    <t>UPB Needed to Reach 20% P&amp;I</t>
  </si>
  <si>
    <t>Forberance Amount Needed to Reach 20% P&amp;I Reduction</t>
  </si>
  <si>
    <t>Forbearance Amt Needed to Reach Target HTI Ratio</t>
  </si>
  <si>
    <t>P&amp;I Amount Needed to Reach Target HTI Ratio</t>
  </si>
  <si>
    <t>Interest-Bearing UPB Needed to Reach Target HTI Ratio</t>
  </si>
  <si>
    <t>Flex Mod Forbearance Amount</t>
  </si>
  <si>
    <t>Payment Decrease</t>
  </si>
  <si>
    <t>*If this calculation results in a negative forbearance amount, use your estimated terms in Forbearance - Round 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</si>
</sst>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0.000%"/>
  </numFmts>
  <fonts count="11">
    <font>
      <sz val="10.0"/>
      <color theme="1"/>
      <name val="Arial"/>
    </font>
    <font>
      <b/>
      <sz val="16.0"/>
      <color theme="1"/>
      <name val="Arial"/>
    </font>
    <font>
      <b/>
      <sz val="10.0"/>
      <color theme="1"/>
      <name val="Arial"/>
    </font>
    <font/>
    <font>
      <b/>
      <sz val="12.0"/>
      <color rgb="FFFF0000"/>
      <name val="Arial"/>
    </font>
    <font>
      <sz val="10.0"/>
      <name val="Arial"/>
    </font>
    <font>
      <sz val="10.0"/>
      <color theme="0"/>
      <name val="Arial"/>
    </font>
    <font>
      <sz val="10.0"/>
      <color rgb="FF333333"/>
      <name val="Arial"/>
    </font>
    <font>
      <u/>
      <sz val="10.0"/>
      <color theme="10"/>
      <name val="Arial"/>
    </font>
    <font>
      <u/>
      <sz val="10.0"/>
      <color theme="10"/>
      <name val="Arial"/>
    </font>
    <font>
      <b/>
      <sz val="12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BD4B4"/>
        <bgColor rgb="FFFBD4B4"/>
      </patternFill>
    </fill>
    <fill>
      <patternFill patternType="solid">
        <fgColor rgb="FFE5DFEC"/>
        <bgColor rgb="FFE5DFEC"/>
      </patternFill>
    </fill>
    <fill>
      <patternFill patternType="solid">
        <fgColor rgb="FFC2D69B"/>
        <bgColor rgb="FFC2D69B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1" fillId="2" fontId="2" numFmtId="0" xfId="0" applyAlignment="1" applyBorder="1" applyFill="1" applyFont="1">
      <alignment horizontal="center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0" fontId="0" numFmtId="0" xfId="0" applyAlignment="1" applyBorder="1" applyFont="1">
      <alignment horizontal="left" shrinkToFit="0" vertical="bottom" wrapText="1"/>
    </xf>
    <xf borderId="5" fillId="0" fontId="3" numFmtId="0" xfId="0" applyBorder="1" applyFont="1"/>
    <xf borderId="6" fillId="0" fontId="3" numFmtId="0" xfId="0" applyBorder="1" applyFont="1"/>
    <xf borderId="7" fillId="0" fontId="0" numFmtId="0" xfId="0" applyAlignment="1" applyBorder="1" applyFont="1">
      <alignment horizontal="left" shrinkToFit="0" vertical="bottom" wrapText="1"/>
    </xf>
    <xf borderId="0" fillId="0" fontId="0" numFmtId="0" xfId="0" applyAlignment="1" applyFont="1">
      <alignment horizontal="left" shrinkToFit="0" vertical="bottom" wrapText="1"/>
    </xf>
    <xf borderId="8" fillId="0" fontId="0" numFmtId="0" xfId="0" applyAlignment="1" applyBorder="1" applyFont="1">
      <alignment horizontal="left" shrinkToFit="0" vertical="bottom" wrapText="1"/>
    </xf>
    <xf borderId="7" fillId="0" fontId="0" numFmtId="0" xfId="0" applyAlignment="1" applyBorder="1" applyFont="1">
      <alignment shrinkToFit="0" vertical="top" wrapText="1"/>
    </xf>
    <xf borderId="8" fillId="0" fontId="3" numFmtId="0" xfId="0" applyBorder="1" applyFont="1"/>
    <xf borderId="7" fillId="0" fontId="0" numFmtId="0" xfId="0" applyAlignment="1" applyBorder="1" applyFont="1">
      <alignment shrinkToFit="0" vertical="bottom" wrapText="1"/>
    </xf>
    <xf borderId="7" fillId="0" fontId="0" numFmtId="0" xfId="0" applyAlignment="1" applyBorder="1" applyFont="1">
      <alignment shrinkToFit="0" vertical="bottom" wrapText="0"/>
    </xf>
    <xf borderId="9" fillId="0" fontId="0" numFmtId="0" xfId="0" applyAlignment="1" applyBorder="1" applyFont="1">
      <alignment shrinkToFit="0" vertical="bottom" wrapText="1"/>
    </xf>
    <xf borderId="10" fillId="0" fontId="0" numFmtId="0" xfId="0" applyAlignment="1" applyBorder="1" applyFont="1">
      <alignment shrinkToFit="0" vertical="bottom" wrapText="1"/>
    </xf>
    <xf borderId="11" fillId="0" fontId="0" numFmtId="0" xfId="0" applyAlignment="1" applyBorder="1" applyFont="1">
      <alignment shrinkToFit="0" vertical="bottom" wrapText="1"/>
    </xf>
    <xf borderId="0" fillId="0" fontId="0" numFmtId="0" xfId="0" applyAlignment="1" applyFont="1">
      <alignment shrinkToFit="0" vertical="bottom" wrapText="1"/>
    </xf>
    <xf borderId="0" fillId="0" fontId="4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0" numFmtId="164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1" fillId="3" fontId="2" numFmtId="0" xfId="0" applyAlignment="1" applyBorder="1" applyFill="1" applyFont="1">
      <alignment horizontal="center" shrinkToFit="0" vertical="bottom" wrapText="0"/>
    </xf>
    <xf borderId="12" fillId="0" fontId="0" numFmtId="0" xfId="0" applyAlignment="1" applyBorder="1" applyFont="1">
      <alignment horizontal="left" shrinkToFit="0" vertical="bottom" wrapText="0"/>
    </xf>
    <xf borderId="12" fillId="4" fontId="5" numFmtId="164" xfId="0" applyAlignment="1" applyBorder="1" applyFill="1" applyFont="1" applyNumberFormat="1">
      <alignment horizontal="right" readingOrder="0" shrinkToFit="0" vertical="bottom" wrapText="0"/>
    </xf>
    <xf borderId="12" fillId="4" fontId="0" numFmtId="165" xfId="0" applyAlignment="1" applyBorder="1" applyFont="1" applyNumberFormat="1">
      <alignment horizontal="right" readingOrder="0" shrinkToFit="0" vertical="bottom" wrapText="0"/>
    </xf>
    <xf borderId="0" fillId="0" fontId="0" numFmtId="0" xfId="0" applyAlignment="1" applyFont="1">
      <alignment shrinkToFit="0" vertical="center" wrapText="0"/>
    </xf>
    <xf borderId="12" fillId="0" fontId="0" numFmtId="0" xfId="0" applyAlignment="1" applyBorder="1" applyFont="1">
      <alignment shrinkToFit="0" vertical="bottom" wrapText="0"/>
    </xf>
    <xf borderId="12" fillId="4" fontId="0" numFmtId="0" xfId="0" applyAlignment="1" applyBorder="1" applyFont="1">
      <alignment horizontal="right" readingOrder="0" shrinkToFit="0" vertical="bottom" wrapText="0"/>
    </xf>
    <xf borderId="0" fillId="0" fontId="6" numFmtId="0" xfId="0" applyAlignment="1" applyFont="1">
      <alignment shrinkToFit="0" vertical="bottom" wrapText="0"/>
    </xf>
    <xf borderId="12" fillId="4" fontId="0" numFmtId="165" xfId="0" applyAlignment="1" applyBorder="1" applyFont="1" applyNumberFormat="1">
      <alignment horizontal="right" shrinkToFit="0" vertical="bottom" wrapText="0"/>
    </xf>
    <xf borderId="12" fillId="4" fontId="5" numFmtId="0" xfId="0" applyAlignment="1" applyBorder="1" applyFont="1">
      <alignment horizontal="right" readingOrder="0" shrinkToFit="0" vertical="bottom" wrapText="0"/>
    </xf>
    <xf borderId="12" fillId="0" fontId="0" numFmtId="164" xfId="0" applyAlignment="1" applyBorder="1" applyFont="1" applyNumberFormat="1">
      <alignment horizontal="right" readingOrder="0" shrinkToFit="0" vertical="bottom" wrapText="0"/>
    </xf>
    <xf borderId="0" fillId="0" fontId="0" numFmtId="0" xfId="0" applyAlignment="1" applyFont="1">
      <alignment horizontal="left" shrinkToFit="0" vertical="top" wrapText="1"/>
    </xf>
    <xf borderId="12" fillId="4" fontId="0" numFmtId="164" xfId="0" applyAlignment="1" applyBorder="1" applyFont="1" applyNumberFormat="1">
      <alignment horizontal="right" readingOrder="0" shrinkToFit="0" vertical="bottom" wrapText="0"/>
    </xf>
    <xf borderId="12" fillId="0" fontId="0" numFmtId="164" xfId="0" applyAlignment="1" applyBorder="1" applyFont="1" applyNumberFormat="1">
      <alignment horizontal="right" shrinkToFit="0" vertical="bottom" wrapText="0"/>
    </xf>
    <xf borderId="0" fillId="0" fontId="0" numFmtId="0" xfId="0" applyAlignment="1" applyFont="1">
      <alignment horizontal="left" shrinkToFit="0" vertical="bottom" wrapText="0"/>
    </xf>
    <xf borderId="0" fillId="0" fontId="0" numFmtId="164" xfId="0" applyAlignment="1" applyFont="1" applyNumberFormat="1">
      <alignment horizontal="right" shrinkToFit="0" vertical="bottom" wrapText="0"/>
    </xf>
    <xf borderId="12" fillId="4" fontId="0" numFmtId="164" xfId="0" applyAlignment="1" applyBorder="1" applyFont="1" applyNumberFormat="1">
      <alignment readingOrder="0" shrinkToFit="0" vertical="bottom" wrapText="0"/>
    </xf>
    <xf borderId="13" fillId="0" fontId="0" numFmtId="0" xfId="0" applyAlignment="1" applyBorder="1" applyFont="1">
      <alignment shrinkToFit="0" vertical="bottom" wrapText="0"/>
    </xf>
    <xf borderId="14" fillId="4" fontId="0" numFmtId="164" xfId="0" applyAlignment="1" applyBorder="1" applyFont="1" applyNumberFormat="1">
      <alignment readingOrder="0" shrinkToFit="0" vertical="bottom" wrapText="0"/>
    </xf>
    <xf borderId="0" fillId="0" fontId="7" numFmtId="0" xfId="0" applyAlignment="1" applyFont="1">
      <alignment shrinkToFit="0" vertical="bottom" wrapText="0"/>
    </xf>
    <xf borderId="12" fillId="0" fontId="0" numFmtId="164" xfId="0" applyAlignment="1" applyBorder="1" applyFont="1" applyNumberFormat="1">
      <alignment shrinkToFit="0" vertical="bottom" wrapText="0"/>
    </xf>
    <xf borderId="12" fillId="4" fontId="5" numFmtId="165" xfId="0" applyAlignment="1" applyBorder="1" applyFont="1" applyNumberFormat="1">
      <alignment readingOrder="0" shrinkToFit="0" vertical="bottom" wrapText="0"/>
    </xf>
    <xf borderId="7" fillId="0" fontId="8" numFmtId="0" xfId="0" applyAlignment="1" applyBorder="1" applyFont="1">
      <alignment shrinkToFit="0" vertical="center" wrapText="0"/>
    </xf>
    <xf borderId="0" fillId="0" fontId="9" numFmtId="0" xfId="0" applyAlignment="1" applyFont="1">
      <alignment shrinkToFit="0" vertical="bottom" wrapText="0"/>
    </xf>
    <xf borderId="12" fillId="0" fontId="0" numFmtId="10" xfId="0" applyAlignment="1" applyBorder="1" applyFont="1" applyNumberFormat="1">
      <alignment horizontal="right" shrinkToFit="0" vertical="bottom" wrapText="0"/>
    </xf>
    <xf borderId="0" fillId="0" fontId="6" numFmtId="0" xfId="0" applyAlignment="1" applyFont="1">
      <alignment horizontal="left" shrinkToFit="0" vertical="top" wrapText="1"/>
    </xf>
    <xf borderId="0" fillId="0" fontId="0" numFmtId="10" xfId="0" applyAlignment="1" applyFont="1" applyNumberFormat="1">
      <alignment horizontal="right" shrinkToFit="0" vertical="bottom" wrapText="0"/>
    </xf>
    <xf borderId="0" fillId="0" fontId="0" numFmtId="0" xfId="0" applyAlignment="1" applyFont="1">
      <alignment horizontal="center" shrinkToFit="0" vertical="bottom" wrapText="0"/>
    </xf>
    <xf borderId="12" fillId="3" fontId="2" numFmtId="0" xfId="0" applyAlignment="1" applyBorder="1" applyFont="1">
      <alignment horizontal="center" shrinkToFit="0" vertical="bottom" wrapText="0"/>
    </xf>
    <xf borderId="12" fillId="3" fontId="0" numFmtId="0" xfId="0" applyAlignment="1" applyBorder="1" applyFont="1">
      <alignment shrinkToFit="0" vertical="bottom" wrapText="0"/>
    </xf>
    <xf borderId="0" fillId="0" fontId="6" numFmtId="165" xfId="0" applyAlignment="1" applyFont="1" applyNumberFormat="1">
      <alignment shrinkToFit="0" vertical="bottom" wrapText="0"/>
    </xf>
    <xf borderId="12" fillId="0" fontId="0" numFmtId="165" xfId="0" applyAlignment="1" applyBorder="1" applyFont="1" applyNumberFormat="1">
      <alignment shrinkToFit="0" vertical="bottom" wrapText="0"/>
    </xf>
    <xf borderId="12" fillId="0" fontId="0" numFmtId="3" xfId="0" applyAlignment="1" applyBorder="1" applyFont="1" applyNumberFormat="1">
      <alignment shrinkToFit="0" vertical="bottom" wrapText="0"/>
    </xf>
    <xf borderId="3" fillId="0" fontId="0" numFmtId="164" xfId="0" applyAlignment="1" applyBorder="1" applyFont="1" applyNumberFormat="1">
      <alignment shrinkToFit="0" vertical="bottom" wrapText="0"/>
    </xf>
    <xf borderId="12" fillId="0" fontId="2" numFmtId="0" xfId="0" applyAlignment="1" applyBorder="1" applyFont="1">
      <alignment shrinkToFit="0" vertical="bottom" wrapText="0"/>
    </xf>
    <xf borderId="12" fillId="0" fontId="2" numFmtId="164" xfId="0" applyAlignment="1" applyBorder="1" applyFont="1" applyNumberFormat="1">
      <alignment shrinkToFit="0" vertical="bottom" wrapText="0"/>
    </xf>
    <xf borderId="13" fillId="0" fontId="0" numFmtId="10" xfId="0" applyAlignment="1" applyBorder="1" applyFont="1" applyNumberFormat="1">
      <alignment shrinkToFit="0" vertical="bottom" wrapText="0"/>
    </xf>
    <xf borderId="1" fillId="5" fontId="10" numFmtId="0" xfId="0" applyAlignment="1" applyBorder="1" applyFill="1" applyFont="1">
      <alignment horizontal="center" shrinkToFit="0" vertical="bottom" wrapText="1"/>
    </xf>
    <xf borderId="0" fillId="0" fontId="2" numFmtId="164" xfId="0" applyAlignment="1" applyFont="1" applyNumberFormat="1">
      <alignment shrinkToFit="0" vertical="center" wrapText="0"/>
    </xf>
    <xf borderId="1" fillId="0" fontId="0" numFmtId="0" xfId="0" applyAlignment="1" applyBorder="1" applyFont="1">
      <alignment shrinkToFit="0" vertical="bottom" wrapText="0"/>
    </xf>
    <xf borderId="0" fillId="0" fontId="0" numFmtId="164" xfId="0" applyAlignment="1" applyFont="1" applyNumberFormat="1">
      <alignment shrinkToFit="0" vertical="center" wrapText="0"/>
    </xf>
    <xf borderId="15" fillId="6" fontId="0" numFmtId="3" xfId="0" applyAlignment="1" applyBorder="1" applyFill="1" applyFont="1" applyNumberFormat="1">
      <alignment shrinkToFit="0" vertical="bottom" wrapText="0"/>
    </xf>
    <xf borderId="7" fillId="0" fontId="0" numFmtId="164" xfId="0" applyAlignment="1" applyBorder="1" applyFont="1" applyNumberFormat="1">
      <alignment shrinkToFit="0" vertical="bottom" wrapText="0"/>
    </xf>
    <xf borderId="12" fillId="6" fontId="0" numFmtId="164" xfId="0" applyAlignment="1" applyBorder="1" applyFont="1" applyNumberFormat="1">
      <alignment shrinkToFit="0" vertical="bottom" wrapText="0"/>
    </xf>
    <xf borderId="16" fillId="6" fontId="0" numFmtId="164" xfId="0" applyAlignment="1" applyBorder="1" applyFont="1" applyNumberFormat="1">
      <alignment shrinkToFit="0" vertical="bottom" wrapText="0"/>
    </xf>
    <xf borderId="16" fillId="6" fontId="0" numFmtId="164" xfId="0" applyAlignment="1" applyBorder="1" applyFont="1" applyNumberFormat="1">
      <alignment horizontal="right" shrinkToFit="0" vertical="bottom" wrapText="0"/>
    </xf>
    <xf borderId="12" fillId="6" fontId="0" numFmtId="164" xfId="0" applyAlignment="1" applyBorder="1" applyFont="1" applyNumberFormat="1">
      <alignment horizontal="right" shrinkToFit="0" vertical="bottom" wrapText="0"/>
    </xf>
    <xf borderId="14" fillId="6" fontId="0" numFmtId="10" xfId="0" applyAlignment="1" applyBorder="1" applyFont="1" applyNumberFormat="1">
      <alignment shrinkToFit="0" vertical="bottom" wrapText="0"/>
    </xf>
    <xf borderId="1" fillId="5" fontId="10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horizontal="center" shrinkToFit="0" vertical="center" wrapText="0"/>
    </xf>
    <xf borderId="10" fillId="0" fontId="3" numFmtId="0" xfId="0" applyBorder="1" applyFont="1"/>
    <xf borderId="17" fillId="2" fontId="2" numFmtId="0" xfId="0" applyAlignment="1" applyBorder="1" applyFont="1">
      <alignment horizontal="center" shrinkToFit="0" vertical="bottom" wrapText="0"/>
    </xf>
    <xf borderId="18" fillId="0" fontId="3" numFmtId="0" xfId="0" applyBorder="1" applyFont="1"/>
    <xf borderId="19" fillId="0" fontId="3" numFmtId="0" xfId="0" applyBorder="1" applyFont="1"/>
    <xf borderId="8" fillId="0" fontId="0" numFmtId="0" xfId="0" applyAlignment="1" applyBorder="1" applyFont="1">
      <alignment shrinkToFit="0" vertical="bottom" wrapText="0"/>
    </xf>
    <xf borderId="11" fillId="0" fontId="3" numFmtId="0" xfId="0" applyBorder="1" applyFont="1"/>
    <xf borderId="12" fillId="4" fontId="0" numFmtId="164" xfId="0" applyAlignment="1" applyBorder="1" applyFont="1" applyNumberFormat="1">
      <alignment shrinkToFit="0" vertical="bottom" wrapText="0"/>
    </xf>
    <xf borderId="12" fillId="4" fontId="0" numFmtId="164" xfId="0" applyAlignment="1" applyBorder="1" applyFont="1" applyNumberFormat="1">
      <alignment horizontal="right" shrinkToFit="0" vertical="bottom" wrapText="0"/>
    </xf>
    <xf borderId="12" fillId="4" fontId="0" numFmtId="0" xfId="0" applyAlignment="1" applyBorder="1" applyFont="1">
      <alignment horizontal="right" shrinkToFit="0" vertical="bottom" wrapText="0"/>
    </xf>
    <xf borderId="14" fillId="4" fontId="0" numFmtId="164" xfId="0" applyAlignment="1" applyBorder="1" applyFont="1" applyNumberFormat="1">
      <alignment shrinkToFit="0" vertical="bottom" wrapText="0"/>
    </xf>
    <xf borderId="12" fillId="4" fontId="0" numFmtId="165" xfId="0" applyAlignment="1" applyBorder="1" applyFont="1" applyNumberFormat="1">
      <alignment shrinkToFit="0" vertical="bottom" wrapText="0"/>
    </xf>
    <xf borderId="12" fillId="0" fontId="0" numFmtId="165" xfId="0" applyAlignment="1" applyBorder="1" applyFont="1" applyNumberFormat="1">
      <alignment horizontal="right" shrinkToFit="0" vertical="bottom" wrapText="1"/>
    </xf>
    <xf borderId="12" fillId="6" fontId="0" numFmtId="3" xfId="0" applyAlignment="1" applyBorder="1" applyFont="1" applyNumberFormat="1">
      <alignment shrinkToFit="0" vertical="bottom" wrapText="0"/>
    </xf>
    <xf borderId="20" fillId="6" fontId="6" numFmtId="164" xfId="0" applyAlignment="1" applyBorder="1" applyFont="1" applyNumberFormat="1">
      <alignment horizontal="right" shrinkToFit="0" vertical="bottom" wrapText="0"/>
    </xf>
    <xf borderId="12" fillId="6" fontId="2" numFmtId="164" xfId="0" applyAlignment="1" applyBorder="1" applyFont="1" applyNumberFormat="1">
      <alignment horizontal="right" shrinkToFit="0" vertical="bottom" wrapText="0"/>
    </xf>
    <xf borderId="12" fillId="6" fontId="0" numFmtId="10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freddiemac.com/singlefamily/service/modrate.html" TargetMode="External"/><Relationship Id="rId2" Type="http://schemas.openxmlformats.org/officeDocument/2006/relationships/hyperlink" Target="https://www.fanniemae.com/content/guide_exhibit/fannie-mae-standard-modification-interest-rate.pdf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freddiemac.com/pmms/" TargetMode="External"/><Relationship Id="rId2" Type="http://schemas.openxmlformats.org/officeDocument/2006/relationships/hyperlink" Target="http://www.freddiemac.com/singlefamily/service/modrate.html" TargetMode="External"/><Relationship Id="rId3" Type="http://schemas.openxmlformats.org/officeDocument/2006/relationships/hyperlink" Target="https://www.fanniemae.com/content/guide_exhibit/fannie-mae-standard-modification-interest-rate.pdf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2.14"/>
    <col customWidth="1" min="2" max="2" width="12.57"/>
    <col customWidth="1" min="3" max="3" width="7.57"/>
    <col customWidth="1" min="4" max="4" width="9.43"/>
    <col customWidth="1" min="5" max="5" width="13.86"/>
    <col customWidth="1" min="6" max="6" width="9.14"/>
    <col customWidth="1" min="7" max="26" width="8.0"/>
  </cols>
  <sheetData>
    <row r="1" ht="12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9.5" customHeight="1">
      <c r="A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9.5" customHeight="1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3" t="s">
        <v>1</v>
      </c>
      <c r="B4" s="4"/>
      <c r="C4" s="4"/>
      <c r="D4" s="4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0" customHeight="1">
      <c r="A5" s="6" t="s">
        <v>2</v>
      </c>
      <c r="B5" s="7"/>
      <c r="C5" s="7"/>
      <c r="D5" s="7"/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0" customHeight="1">
      <c r="A6" s="9" t="s">
        <v>3</v>
      </c>
      <c r="B6" s="10"/>
      <c r="C6" s="10"/>
      <c r="D6" s="10"/>
      <c r="E6" s="1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39.75" customHeight="1">
      <c r="A7" s="12" t="s">
        <v>4</v>
      </c>
      <c r="E7" s="1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0" customHeight="1">
      <c r="A8" s="14" t="s">
        <v>5</v>
      </c>
      <c r="E8" s="1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4" t="s">
        <v>6</v>
      </c>
      <c r="E9" s="1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0" customHeight="1">
      <c r="A10" s="15" t="s">
        <v>7</v>
      </c>
      <c r="E10" s="1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4" t="s">
        <v>8</v>
      </c>
      <c r="E11" s="1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6" t="s">
        <v>9</v>
      </c>
      <c r="B12" s="17"/>
      <c r="C12" s="17"/>
      <c r="D12" s="17"/>
      <c r="E12" s="1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9"/>
      <c r="B13" s="19"/>
      <c r="C13" s="19"/>
      <c r="D13" s="19"/>
      <c r="E13" s="1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0.5" customHeight="1">
      <c r="A14" s="19"/>
      <c r="B14" s="19"/>
      <c r="C14" s="19"/>
      <c r="D14" s="19"/>
      <c r="E14" s="1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20" t="s">
        <v>10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0" customHeight="1">
      <c r="A16" s="20" t="s">
        <v>11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5.0" customHeight="1">
      <c r="A17" s="20"/>
      <c r="B17" s="20"/>
      <c r="C17" s="20"/>
      <c r="D17" s="20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2.75" customHeight="1">
      <c r="A18" s="1"/>
      <c r="B18" s="22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24" t="s">
        <v>12</v>
      </c>
      <c r="B19" s="5"/>
      <c r="C19" s="2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0" customHeight="1">
      <c r="A20" s="25" t="s">
        <v>13</v>
      </c>
      <c r="B20" s="26">
        <v>126000.0</v>
      </c>
      <c r="C20" s="1" t="s">
        <v>14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0" customHeight="1">
      <c r="A21" s="25" t="s">
        <v>15</v>
      </c>
      <c r="B21" s="27">
        <v>0.055</v>
      </c>
      <c r="C21" s="2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29" t="s">
        <v>16</v>
      </c>
      <c r="B22" s="30" t="s">
        <v>17</v>
      </c>
      <c r="C22" s="31" t="s">
        <v>17</v>
      </c>
      <c r="D22" s="31" t="s">
        <v>18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0" customHeight="1">
      <c r="A23" s="25" t="s">
        <v>19</v>
      </c>
      <c r="B23" s="32"/>
      <c r="C23" s="2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25" t="s">
        <v>20</v>
      </c>
      <c r="B24" s="33">
        <v>6.0</v>
      </c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25" t="s">
        <v>21</v>
      </c>
      <c r="B25" s="34">
        <v>4074.0</v>
      </c>
      <c r="C25" s="35"/>
      <c r="D25" s="35"/>
      <c r="E25" s="3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25" t="s">
        <v>22</v>
      </c>
      <c r="B26" s="34">
        <v>1200.0</v>
      </c>
      <c r="C26" s="35"/>
      <c r="D26" s="35"/>
      <c r="E26" s="3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0" customHeight="1">
      <c r="A27" s="25" t="s">
        <v>23</v>
      </c>
      <c r="B27" s="36">
        <v>0.0</v>
      </c>
      <c r="C27" s="35"/>
      <c r="D27" s="35"/>
      <c r="E27" s="3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0" customHeight="1">
      <c r="A28" s="25" t="s">
        <v>24</v>
      </c>
      <c r="B28" s="37">
        <f>SUM(B25+B26+B27)</f>
        <v>5274</v>
      </c>
      <c r="C28" s="35"/>
      <c r="D28" s="35"/>
      <c r="E28" s="3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0" customHeight="1">
      <c r="A29" s="38"/>
      <c r="B29" s="39"/>
      <c r="C29" s="35"/>
      <c r="D29" s="35"/>
      <c r="E29" s="3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24" t="s">
        <v>25</v>
      </c>
      <c r="B30" s="5"/>
      <c r="C30" s="35"/>
      <c r="D30" s="35"/>
      <c r="E30" s="3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0" customHeight="1">
      <c r="A31" s="29" t="s">
        <v>26</v>
      </c>
      <c r="B31" s="40">
        <v>800.0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0" customHeight="1">
      <c r="A32" s="41" t="s">
        <v>27</v>
      </c>
      <c r="B32" s="40">
        <v>200.0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0" customHeight="1">
      <c r="A33" s="41" t="s">
        <v>28</v>
      </c>
      <c r="B33" s="42">
        <v>250.0</v>
      </c>
      <c r="C33" s="43" t="s">
        <v>29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0" customHeight="1">
      <c r="A34" s="29" t="s">
        <v>30</v>
      </c>
      <c r="B34" s="44">
        <f>SUM(B31+B32)</f>
        <v>1000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24" t="s">
        <v>31</v>
      </c>
      <c r="B36" s="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0" customHeight="1">
      <c r="A37" s="29" t="s">
        <v>32</v>
      </c>
      <c r="B37" s="45">
        <v>0.03</v>
      </c>
      <c r="C37" s="46" t="s">
        <v>33</v>
      </c>
      <c r="D37" s="47" t="s">
        <v>34</v>
      </c>
      <c r="E37" s="4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24" t="s">
        <v>35</v>
      </c>
      <c r="B39" s="5"/>
      <c r="C39" s="35"/>
      <c r="D39" s="35"/>
      <c r="E39" s="3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0" customHeight="1">
      <c r="A40" s="25" t="s">
        <v>36</v>
      </c>
      <c r="B40" s="36">
        <v>125000.0</v>
      </c>
      <c r="C40" s="35"/>
      <c r="D40" s="35"/>
      <c r="E40" s="3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0" customHeight="1">
      <c r="A41" s="25" t="s">
        <v>37</v>
      </c>
      <c r="B41" s="48">
        <f>SUM(B53/B40)</f>
        <v>1.050192</v>
      </c>
      <c r="C41" s="49">
        <v>1.0</v>
      </c>
      <c r="D41" s="35"/>
      <c r="E41" s="3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0" customHeight="1">
      <c r="A42" s="38"/>
      <c r="B42" s="50"/>
      <c r="C42" s="35"/>
      <c r="D42" s="35"/>
      <c r="E42" s="3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0" customHeight="1">
      <c r="A43" s="38"/>
      <c r="B43" s="50"/>
      <c r="C43" s="35"/>
      <c r="D43" s="35"/>
      <c r="E43" s="3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0" customHeight="1">
      <c r="A44" s="38"/>
      <c r="B44" s="50"/>
      <c r="C44" s="35"/>
      <c r="D44" s="35"/>
      <c r="E44" s="3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0" customHeight="1">
      <c r="A45" s="38" t="s">
        <v>38</v>
      </c>
      <c r="B45" s="50"/>
      <c r="C45" s="35"/>
      <c r="D45" s="35"/>
      <c r="E45" s="3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0" customHeight="1">
      <c r="A46" s="38"/>
      <c r="B46" s="50"/>
      <c r="C46" s="35"/>
      <c r="D46" s="35"/>
      <c r="E46" s="3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0" customHeight="1">
      <c r="A47" s="38"/>
      <c r="B47" s="50"/>
      <c r="C47" s="35"/>
      <c r="D47" s="35"/>
      <c r="E47" s="3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0" customHeight="1">
      <c r="A48" s="51" t="s">
        <v>39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0" customHeight="1">
      <c r="A49" s="51" t="s">
        <v>40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0" customHeight="1">
      <c r="A50" s="51" t="s">
        <v>41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0" customHeight="1">
      <c r="A51" s="51"/>
      <c r="B51" s="51"/>
      <c r="C51" s="51"/>
      <c r="D51" s="51"/>
      <c r="E51" s="5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52" t="s">
        <v>42</v>
      </c>
      <c r="B52" s="5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0" customHeight="1">
      <c r="A53" s="29" t="s">
        <v>43</v>
      </c>
      <c r="B53" s="44">
        <f>B20+B28</f>
        <v>131274</v>
      </c>
      <c r="C53" s="31">
        <f>IF(AND(B22=C22,B41&lt;=0.8),B21,0)</f>
        <v>0</v>
      </c>
      <c r="D53" s="54">
        <f>IF(AND(B22=C22,B41&gt;0.8),MIN(B37,B21),0)</f>
        <v>0.03</v>
      </c>
      <c r="E53" s="3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0" customHeight="1">
      <c r="A54" s="29" t="s">
        <v>44</v>
      </c>
      <c r="B54" s="55">
        <f>IF(B22=D22,MIN(B37,B23),MAX(C53,D53))</f>
        <v>0.03</v>
      </c>
      <c r="C54" s="10"/>
      <c r="D54" s="10"/>
      <c r="E54" s="1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0" customHeight="1">
      <c r="A55" s="41" t="s">
        <v>45</v>
      </c>
      <c r="B55" s="56">
        <v>480.0</v>
      </c>
      <c r="C55" s="10"/>
      <c r="D55" s="10"/>
      <c r="E55" s="1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5.5" customHeight="1">
      <c r="A56" s="41" t="s">
        <v>46</v>
      </c>
      <c r="B56" s="57">
        <f>IF(B40&gt;=B53,0,MIN(B53*0.3,B53-B40))</f>
        <v>6274</v>
      </c>
      <c r="C56" s="9" t="s">
        <v>47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0" customHeight="1">
      <c r="A57" s="41" t="s">
        <v>48</v>
      </c>
      <c r="B57" s="57">
        <f>SUM(B53-B56)</f>
        <v>125000</v>
      </c>
      <c r="C57" s="10"/>
      <c r="D57" s="10"/>
      <c r="E57" s="1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6.5" customHeight="1">
      <c r="A58" s="29" t="s">
        <v>49</v>
      </c>
      <c r="B58" s="57">
        <f>PMT(B54/12,480,-B57)</f>
        <v>447.4805275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6.5" customHeight="1">
      <c r="A59" s="58" t="s">
        <v>50</v>
      </c>
      <c r="B59" s="59">
        <f>B58+B33</f>
        <v>697.4805275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41" t="s">
        <v>51</v>
      </c>
      <c r="B60" s="60">
        <f>SUM((B31-B58)/B31)</f>
        <v>0.4406493406</v>
      </c>
      <c r="C60" s="2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0" customHeight="1">
      <c r="A61" s="61" t="str">
        <f>IF(B60&gt;=0.2,"STOP HERE, eligible for Flex Mod with above terms","Continue to Flex Mod With Forbearance - Round 2")</f>
        <v>STOP HERE, eligible for Flex Mod with above terms</v>
      </c>
      <c r="B61" s="4"/>
      <c r="C61" s="4"/>
      <c r="D61" s="4"/>
      <c r="E61" s="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0" customHeight="1">
      <c r="A62" s="1" t="s">
        <v>52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0" customHeight="1">
      <c r="A63" s="1"/>
      <c r="B63" s="2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24" t="s">
        <v>53</v>
      </c>
      <c r="B64" s="5"/>
      <c r="C64" s="6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0" customHeight="1">
      <c r="A65" s="63" t="s">
        <v>43</v>
      </c>
      <c r="B65" s="44">
        <f t="shared" ref="B65:B67" si="1">B53</f>
        <v>131274</v>
      </c>
      <c r="C65" s="6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0" customHeight="1">
      <c r="A66" s="63" t="s">
        <v>44</v>
      </c>
      <c r="B66" s="55">
        <f t="shared" si="1"/>
        <v>0.03</v>
      </c>
      <c r="C66" s="2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0" customHeight="1">
      <c r="A67" s="29" t="s">
        <v>45</v>
      </c>
      <c r="B67" s="65">
        <f t="shared" si="1"/>
        <v>480</v>
      </c>
      <c r="C67" s="66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0" customHeight="1">
      <c r="A68" s="63" t="s">
        <v>46</v>
      </c>
      <c r="B68" s="67">
        <f>IF(B41&gt;C41,MIN(B53-(B40*0.8),B53*3),0)</f>
        <v>31274</v>
      </c>
      <c r="C68" s="22" t="s">
        <v>54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0" customHeight="1">
      <c r="A69" s="63" t="s">
        <v>55</v>
      </c>
      <c r="B69" s="68">
        <f>SUM(B65-B68)</f>
        <v>100000</v>
      </c>
      <c r="C69" s="2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0" customHeight="1">
      <c r="A70" s="63" t="s">
        <v>49</v>
      </c>
      <c r="B70" s="69">
        <f>PMT(B66/12,480,-B69)</f>
        <v>357.984422</v>
      </c>
      <c r="C70" s="2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0" customHeight="1">
      <c r="A71" s="29" t="s">
        <v>56</v>
      </c>
      <c r="B71" s="70">
        <f>SUM(B70+B33)</f>
        <v>607.984422</v>
      </c>
      <c r="C71" s="2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0" customHeight="1">
      <c r="A72" s="41" t="s">
        <v>57</v>
      </c>
      <c r="B72" s="71">
        <f>SUM((B31-B70)/B31)</f>
        <v>0.5525194725</v>
      </c>
      <c r="C72" s="2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0" customHeight="1">
      <c r="A73" s="72" t="str">
        <f>IF(B72&gt;=0,"PASS, eligible for Flex Mod with above terms","FAIL, not eligible for Flex Mod")</f>
        <v>PASS, eligible for Flex Mod with above terms</v>
      </c>
      <c r="B73" s="4"/>
      <c r="C73" s="4"/>
      <c r="D73" s="4"/>
      <c r="E73" s="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0" customHeight="1">
      <c r="A75" s="5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0" customHeight="1">
      <c r="A99" s="51" t="s">
        <v>39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0" customHeight="1">
      <c r="A100" s="51" t="s">
        <v>40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0" customHeight="1">
      <c r="A101" s="51" t="s">
        <v>41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5">
    <mergeCell ref="A2:E2"/>
    <mergeCell ref="A4:E4"/>
    <mergeCell ref="A5:E5"/>
    <mergeCell ref="A7:E7"/>
    <mergeCell ref="A8:E8"/>
    <mergeCell ref="A9:E9"/>
    <mergeCell ref="A10:E10"/>
    <mergeCell ref="A11:E11"/>
    <mergeCell ref="A15:E15"/>
    <mergeCell ref="A16:E16"/>
    <mergeCell ref="A19:B19"/>
    <mergeCell ref="A30:B30"/>
    <mergeCell ref="A36:B36"/>
    <mergeCell ref="A39:B39"/>
    <mergeCell ref="A75:E75"/>
    <mergeCell ref="A99:E99"/>
    <mergeCell ref="A100:E100"/>
    <mergeCell ref="A101:E101"/>
    <mergeCell ref="A48:E48"/>
    <mergeCell ref="A49:E49"/>
    <mergeCell ref="A50:E50"/>
    <mergeCell ref="C56:E56"/>
    <mergeCell ref="A61:E61"/>
    <mergeCell ref="A64:B64"/>
    <mergeCell ref="A73:E73"/>
  </mergeCells>
  <dataValidations>
    <dataValidation type="list" allowBlank="1" showInputMessage="1" showErrorMessage="1" prompt=" - " sqref="B22">
      <formula1>$C$22:$D$22</formula1>
    </dataValidation>
  </dataValidations>
  <hyperlinks>
    <hyperlink r:id="rId1" ref="C37"/>
    <hyperlink r:id="rId2" ref="D37"/>
  </hyperlinks>
  <printOptions/>
  <pageMargins bottom="0.75" footer="0.0" header="0.0" left="0.7" right="0.7" top="0.75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1.43"/>
    <col customWidth="1" min="2" max="2" width="13.43"/>
    <col customWidth="1" hidden="1" min="3" max="3" width="22.86"/>
    <col customWidth="1" min="4" max="4" width="8.43"/>
    <col customWidth="1" min="5" max="5" width="2.43"/>
    <col customWidth="1" min="6" max="6" width="16.0"/>
    <col customWidth="1" min="7" max="26" width="8.0"/>
  </cols>
  <sheetData>
    <row r="1" ht="20.25" customHeight="1">
      <c r="A1" s="73" t="s">
        <v>58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0" customHeight="1">
      <c r="A2" s="74"/>
      <c r="B2" s="74"/>
      <c r="C2" s="74"/>
      <c r="D2" s="74"/>
      <c r="E2" s="74"/>
      <c r="F2" s="7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75" t="s">
        <v>1</v>
      </c>
      <c r="B3" s="76"/>
      <c r="C3" s="76"/>
      <c r="D3" s="76"/>
      <c r="E3" s="76"/>
      <c r="F3" s="7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0" customHeight="1">
      <c r="A4" s="9" t="s">
        <v>2</v>
      </c>
      <c r="F4" s="7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9" t="s">
        <v>3</v>
      </c>
      <c r="B5" s="10"/>
      <c r="C5" s="10"/>
      <c r="D5" s="10"/>
      <c r="E5" s="10"/>
      <c r="F5" s="7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39.0" customHeight="1">
      <c r="A6" s="12" t="s">
        <v>59</v>
      </c>
      <c r="F6" s="1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0" customHeight="1">
      <c r="A7" s="14" t="s">
        <v>5</v>
      </c>
      <c r="F7" s="1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0" customHeight="1">
      <c r="A8" s="14" t="s">
        <v>60</v>
      </c>
      <c r="F8" s="1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2" t="s">
        <v>61</v>
      </c>
      <c r="F9" s="1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7.0" customHeight="1">
      <c r="A10" s="14" t="s">
        <v>62</v>
      </c>
      <c r="F10" s="1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6" t="s">
        <v>63</v>
      </c>
      <c r="B11" s="74"/>
      <c r="C11" s="74"/>
      <c r="D11" s="74"/>
      <c r="E11" s="74"/>
      <c r="F11" s="7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0" customHeight="1">
      <c r="A12" s="19"/>
      <c r="B12" s="19"/>
      <c r="C12" s="19"/>
      <c r="D12" s="19"/>
      <c r="E12" s="1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0" customHeight="1">
      <c r="A13" s="20" t="s">
        <v>10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20" t="s">
        <v>64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0" customHeight="1">
      <c r="A15" s="20"/>
      <c r="B15" s="20"/>
      <c r="C15" s="20"/>
      <c r="D15" s="20"/>
      <c r="E15" s="20"/>
      <c r="F15" s="2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24" t="s">
        <v>65</v>
      </c>
      <c r="B16" s="5"/>
      <c r="C16" s="2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29" t="s">
        <v>66</v>
      </c>
      <c r="B17" s="80"/>
      <c r="C17" s="2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29" t="s">
        <v>67</v>
      </c>
      <c r="B18" s="8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29" t="s">
        <v>68</v>
      </c>
      <c r="B19" s="80"/>
      <c r="C19" s="2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29" t="s">
        <v>69</v>
      </c>
      <c r="B20" s="44">
        <f>SUM((B18*1.25)+(B19*0.75)+B17)</f>
        <v>0</v>
      </c>
      <c r="C20" s="2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22"/>
      <c r="C21" s="2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24" t="s">
        <v>70</v>
      </c>
      <c r="B22" s="5"/>
      <c r="C22" s="2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25" t="s">
        <v>13</v>
      </c>
      <c r="B23" s="81"/>
      <c r="C23" s="23"/>
      <c r="D23" s="1" t="s">
        <v>71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0" customHeight="1">
      <c r="A24" s="25" t="s">
        <v>15</v>
      </c>
      <c r="B24" s="32"/>
      <c r="C24" s="2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29" t="s">
        <v>72</v>
      </c>
      <c r="B25" s="82"/>
      <c r="C25" s="31" t="s">
        <v>17</v>
      </c>
      <c r="D25" s="31" t="s">
        <v>17</v>
      </c>
      <c r="E25" s="31" t="s">
        <v>18</v>
      </c>
      <c r="F25" s="3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0" customHeight="1">
      <c r="A26" s="25" t="s">
        <v>19</v>
      </c>
      <c r="B26" s="32"/>
      <c r="C26" s="2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25" t="s">
        <v>20</v>
      </c>
      <c r="B27" s="82"/>
      <c r="C27" s="2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0" customHeight="1">
      <c r="A28" s="25" t="s">
        <v>21</v>
      </c>
      <c r="B28" s="37">
        <f>SUM((B23*B24)/12)*B27</f>
        <v>0</v>
      </c>
      <c r="C28" s="35"/>
      <c r="D28" s="35"/>
      <c r="E28" s="3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0" customHeight="1">
      <c r="A29" s="25" t="s">
        <v>22</v>
      </c>
      <c r="B29" s="37">
        <f>SUM(B35*B27)</f>
        <v>0</v>
      </c>
      <c r="C29" s="35"/>
      <c r="D29" s="35"/>
      <c r="E29" s="3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0" customHeight="1">
      <c r="A30" s="25" t="s">
        <v>23</v>
      </c>
      <c r="B30" s="81"/>
      <c r="C30" s="35"/>
      <c r="D30" s="35"/>
      <c r="E30" s="3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0" customHeight="1">
      <c r="A31" s="25" t="s">
        <v>24</v>
      </c>
      <c r="B31" s="37">
        <f>SUM(B28+B29+B30)</f>
        <v>0</v>
      </c>
      <c r="C31" s="35"/>
      <c r="D31" s="35"/>
      <c r="E31" s="3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0" customHeight="1">
      <c r="A32" s="38"/>
      <c r="B32" s="39"/>
      <c r="C32" s="35"/>
      <c r="D32" s="35"/>
      <c r="E32" s="3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24" t="s">
        <v>73</v>
      </c>
      <c r="B33" s="5"/>
      <c r="C33" s="35"/>
      <c r="D33" s="35"/>
      <c r="E33" s="3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0" customHeight="1">
      <c r="A34" s="29" t="s">
        <v>26</v>
      </c>
      <c r="B34" s="8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0" customHeight="1">
      <c r="A35" s="41" t="s">
        <v>27</v>
      </c>
      <c r="B35" s="83"/>
      <c r="C35" s="1"/>
      <c r="D35" s="1" t="s">
        <v>74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0" customHeight="1">
      <c r="A36" s="41" t="s">
        <v>28</v>
      </c>
      <c r="B36" s="83"/>
      <c r="C36" s="1"/>
      <c r="D36" s="43" t="s">
        <v>29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0" customHeight="1">
      <c r="A37" s="29" t="s">
        <v>30</v>
      </c>
      <c r="B37" s="44">
        <f>SUM(B34+B35)</f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0" customHeight="1">
      <c r="A38" s="29" t="s">
        <v>75</v>
      </c>
      <c r="B38" s="8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0" customHeight="1">
      <c r="A39" s="29" t="s">
        <v>76</v>
      </c>
      <c r="B39" s="44">
        <f>SUM(B37:B38)</f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24" t="s">
        <v>44</v>
      </c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0" customHeight="1">
      <c r="A42" s="29" t="s">
        <v>32</v>
      </c>
      <c r="B42" s="84"/>
      <c r="C42" s="46" t="s">
        <v>34</v>
      </c>
      <c r="D42" s="47" t="s">
        <v>33</v>
      </c>
      <c r="E42" s="47"/>
      <c r="F42" s="47" t="s">
        <v>34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24" t="s">
        <v>35</v>
      </c>
      <c r="B44" s="5"/>
      <c r="C44" s="35"/>
      <c r="D44" s="35"/>
      <c r="E44" s="3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0" customHeight="1">
      <c r="A45" s="25" t="s">
        <v>36</v>
      </c>
      <c r="B45" s="81"/>
      <c r="C45" s="35"/>
      <c r="D45" s="35"/>
      <c r="E45" s="3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0" customHeight="1">
      <c r="A46" s="25" t="s">
        <v>77</v>
      </c>
      <c r="B46" s="48" t="str">
        <f>SUM(B52/B45)</f>
        <v>#DIV/0!</v>
      </c>
      <c r="C46" s="49">
        <v>1.0</v>
      </c>
      <c r="D46" s="35"/>
      <c r="E46" s="3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0" customHeight="1">
      <c r="A47" s="51" t="s">
        <v>39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0" customHeight="1">
      <c r="A48" s="51" t="s">
        <v>40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0" customHeight="1">
      <c r="A49" s="51" t="s">
        <v>41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0" customHeight="1">
      <c r="A50" s="51"/>
      <c r="B50" s="51"/>
      <c r="C50" s="51"/>
      <c r="D50" s="51"/>
      <c r="E50" s="5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52" t="s">
        <v>78</v>
      </c>
      <c r="B51" s="5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0" customHeight="1">
      <c r="A52" s="29" t="s">
        <v>43</v>
      </c>
      <c r="B52" s="44">
        <f>B23+B31</f>
        <v>0</v>
      </c>
      <c r="C52" s="1"/>
      <c r="D52" s="31" t="str">
        <f>IF(AND(B25=D25,B46&lt;=0.8),B24,0)</f>
        <v>#DIV/0!</v>
      </c>
      <c r="E52" s="31"/>
      <c r="F52" s="31" t="str">
        <f>IF(AND(B25=D25,B46&gt;0.8),MIN(B24,B42),0)</f>
        <v>#DIV/0!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0" customHeight="1">
      <c r="A53" s="29" t="s">
        <v>44</v>
      </c>
      <c r="B53" s="85" t="str">
        <f>IF(B25=E25,MIN(B26,B42),MAX(D52,F52))</f>
        <v>#DIV/0!</v>
      </c>
      <c r="C53" s="10"/>
      <c r="D53" s="1"/>
      <c r="E53" s="1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0" customHeight="1">
      <c r="A54" s="41" t="s">
        <v>45</v>
      </c>
      <c r="B54" s="56">
        <v>480.0</v>
      </c>
      <c r="C54" s="10"/>
      <c r="D54" s="10"/>
      <c r="E54" s="1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0" customHeight="1">
      <c r="A55" s="41" t="s">
        <v>46</v>
      </c>
      <c r="B55" s="57">
        <f>IF(B45&gt;B52,0,MIN(B52*0.3,B52-B45))</f>
        <v>0</v>
      </c>
      <c r="C55" s="10"/>
      <c r="D55" s="1" t="s">
        <v>79</v>
      </c>
      <c r="E55" s="1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0" customHeight="1">
      <c r="A56" s="41" t="s">
        <v>48</v>
      </c>
      <c r="B56" s="57">
        <f>SUM(B52-B55)</f>
        <v>0</v>
      </c>
      <c r="C56" s="10"/>
      <c r="D56" s="10"/>
      <c r="E56" s="1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0" customHeight="1">
      <c r="A57" s="29" t="s">
        <v>80</v>
      </c>
      <c r="B57" s="57" t="str">
        <f>PMT(B53/12,480,-B56)</f>
        <v>#DIV/0!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58" t="s">
        <v>50</v>
      </c>
      <c r="B58" s="59" t="str">
        <f>B57+B36</f>
        <v>#DIV/0!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41" t="s">
        <v>51</v>
      </c>
      <c r="B59" s="60" t="str">
        <f>SUM((B34-B57)/B34)</f>
        <v>#DIV/0!</v>
      </c>
      <c r="C59" s="2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29" t="s">
        <v>81</v>
      </c>
      <c r="B60" s="44" t="str">
        <f>SUM(B38+B58)</f>
        <v>#DIV/0!</v>
      </c>
      <c r="C60" s="2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41" t="s">
        <v>82</v>
      </c>
      <c r="B61" s="60" t="str">
        <f>SUM(B60/B20)</f>
        <v>#DIV/0!</v>
      </c>
      <c r="C61" s="2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61" t="str">
        <f>IF(AND(B59&gt;=0.2,B61&lt;=0.4),"STOP HERE, eligible for Flex Mod with above terms","Continue to Flex Mod With Forbearance - Round 2")</f>
        <v>#DIV/0!</v>
      </c>
      <c r="B62" s="4"/>
      <c r="C62" s="4"/>
      <c r="D62" s="4"/>
      <c r="E62" s="4"/>
      <c r="F62" s="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 t="s">
        <v>83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0" customHeight="1">
      <c r="A64" s="1"/>
      <c r="B64" s="2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24" t="s">
        <v>53</v>
      </c>
      <c r="B65" s="5"/>
      <c r="C65" s="6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0" customHeight="1">
      <c r="A66" s="63" t="s">
        <v>43</v>
      </c>
      <c r="B66" s="44">
        <f t="shared" ref="B66:B68" si="1">B52</f>
        <v>0</v>
      </c>
      <c r="C66" s="6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0" customHeight="1">
      <c r="A67" s="63" t="s">
        <v>44</v>
      </c>
      <c r="B67" s="55" t="str">
        <f t="shared" si="1"/>
        <v>#DIV/0!</v>
      </c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0" customHeight="1">
      <c r="A68" s="29" t="s">
        <v>45</v>
      </c>
      <c r="B68" s="86">
        <f t="shared" si="1"/>
        <v>480</v>
      </c>
      <c r="C68" s="66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0" customHeight="1">
      <c r="A69" s="63" t="s">
        <v>84</v>
      </c>
      <c r="B69" s="67">
        <f>MIN(B66*0.3,B52-(B45*0.8))</f>
        <v>0</v>
      </c>
      <c r="C69" s="22"/>
      <c r="D69" s="31" t="s">
        <v>85</v>
      </c>
      <c r="E69" s="31"/>
      <c r="F69" s="31" t="s">
        <v>86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0" customHeight="1">
      <c r="A70" s="29" t="s">
        <v>87</v>
      </c>
      <c r="B70" s="44" t="str">
        <f>SUM(B66-F70)</f>
        <v>#DIV/0!</v>
      </c>
      <c r="C70" s="22"/>
      <c r="D70" s="87">
        <f>SUM(B34-(B34*0.2))</f>
        <v>0</v>
      </c>
      <c r="E70" s="31"/>
      <c r="F70" s="87" t="str">
        <f>SUM(D70*(1-(1+(B67/12))^-360)/(B67/12))</f>
        <v>#DIV/0!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0" customHeight="1">
      <c r="A71" s="63" t="s">
        <v>88</v>
      </c>
      <c r="B71" s="69" t="str">
        <f>SUM(B66-F72)</f>
        <v>#DIV/0!</v>
      </c>
      <c r="C71" s="22"/>
      <c r="D71" s="31" t="s">
        <v>89</v>
      </c>
      <c r="E71" s="31"/>
      <c r="F71" s="31" t="s">
        <v>90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0" customHeight="1">
      <c r="A72" s="63" t="s">
        <v>91</v>
      </c>
      <c r="B72" s="68" t="str">
        <f>IF(AND(B70&lt;B69,B71&lt;B69),MAX(B70,B71),B69)</f>
        <v>#DIV/0!</v>
      </c>
      <c r="C72" s="22"/>
      <c r="D72" s="87">
        <f>SUM((B20*0.4)-B38-B36)</f>
        <v>0</v>
      </c>
      <c r="E72" s="31"/>
      <c r="F72" s="87" t="str">
        <f>SUM(D72*(1-(1+(B67/12))^-360)/(B67/12))</f>
        <v>#DIV/0!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0" customHeight="1">
      <c r="A73" s="63" t="s">
        <v>55</v>
      </c>
      <c r="B73" s="68" t="str">
        <f>SUM(B66-B72)</f>
        <v>#DIV/0!</v>
      </c>
      <c r="C73" s="2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0" customHeight="1">
      <c r="A74" s="63" t="s">
        <v>80</v>
      </c>
      <c r="B74" s="69" t="str">
        <f>PMT(B67/12,480,-B73)</f>
        <v>#DIV/0!</v>
      </c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58" t="s">
        <v>56</v>
      </c>
      <c r="B75" s="88" t="str">
        <f>SUM(B74+B36)</f>
        <v>#DIV/0!</v>
      </c>
      <c r="C75" s="2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0" customHeight="1">
      <c r="A76" s="41" t="s">
        <v>92</v>
      </c>
      <c r="B76" s="71" t="str">
        <f>SUM((B37-B75)/B37)</f>
        <v>#DIV/0!</v>
      </c>
      <c r="C76" s="2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0" customHeight="1">
      <c r="A77" s="29" t="s">
        <v>81</v>
      </c>
      <c r="B77" s="67" t="str">
        <f>SUM(B75+B38)</f>
        <v>#DIV/0!</v>
      </c>
      <c r="C77" s="2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0" customHeight="1">
      <c r="A78" s="29" t="s">
        <v>82</v>
      </c>
      <c r="B78" s="89" t="str">
        <f>SUM(B77/B20)</f>
        <v>#DIV/0!</v>
      </c>
      <c r="C78" s="2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0" customHeight="1">
      <c r="A79" s="72" t="str">
        <f>IF(B76&gt;=0,"PASS, eligible for Flex Mod with above terms","FAIL, not eligible for Flex Mod")</f>
        <v>#DIV/0!</v>
      </c>
      <c r="B79" s="4"/>
      <c r="C79" s="4"/>
      <c r="D79" s="4"/>
      <c r="E79" s="4"/>
      <c r="F79" s="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0" customHeight="1">
      <c r="A80" s="1" t="s">
        <v>93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0" customHeight="1">
      <c r="A82" s="51" t="s">
        <v>39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0" customHeight="1">
      <c r="A83" s="51" t="s">
        <v>40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0" customHeight="1">
      <c r="A84" s="51" t="s">
        <v>41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5">
    <mergeCell ref="A1:F2"/>
    <mergeCell ref="A3:F3"/>
    <mergeCell ref="A4:E4"/>
    <mergeCell ref="A6:F6"/>
    <mergeCell ref="A7:F7"/>
    <mergeCell ref="A8:F8"/>
    <mergeCell ref="A9:F9"/>
    <mergeCell ref="A10:F10"/>
    <mergeCell ref="A11:F11"/>
    <mergeCell ref="A13:F13"/>
    <mergeCell ref="A14:F14"/>
    <mergeCell ref="A16:B16"/>
    <mergeCell ref="A22:B22"/>
    <mergeCell ref="A33:B33"/>
    <mergeCell ref="A79:F79"/>
    <mergeCell ref="A82:E82"/>
    <mergeCell ref="A83:E83"/>
    <mergeCell ref="A84:E84"/>
    <mergeCell ref="A41:B41"/>
    <mergeCell ref="A44:B44"/>
    <mergeCell ref="A47:F47"/>
    <mergeCell ref="A48:F48"/>
    <mergeCell ref="A49:F49"/>
    <mergeCell ref="A62:F62"/>
    <mergeCell ref="A65:B65"/>
  </mergeCells>
  <dataValidations>
    <dataValidation type="list" allowBlank="1" showInputMessage="1" showErrorMessage="1" prompt=" - " sqref="B25">
      <formula1>$D$25:$E$25</formula1>
    </dataValidation>
  </dataValidations>
  <hyperlinks>
    <hyperlink r:id="rId1" ref="C42"/>
    <hyperlink r:id="rId2" ref="D42"/>
    <hyperlink r:id="rId3" ref="F42"/>
  </hyperlinks>
  <printOptions/>
  <pageMargins bottom="0.75" footer="0.0" header="0.0" left="0.7" right="0.7" top="0.75"/>
  <pageSetup orientation="landscape"/>
  <drawing r:id="rId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2011-07-14T20:26:48Z</dcterms:created>
  <dc:creator>Darrell Powell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str/>
  </property>
</Properties>
</file>